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570" windowWidth="11040" windowHeight="7215"/>
  </bookViews>
  <sheets>
    <sheet name="Vejledning" sheetId="9" r:id="rId1"/>
    <sheet name="Estimeringsmodel" sheetId="8" r:id="rId2"/>
  </sheets>
  <calcPr calcId="145621"/>
</workbook>
</file>

<file path=xl/calcChain.xml><?xml version="1.0" encoding="utf-8"?>
<calcChain xmlns="http://schemas.openxmlformats.org/spreadsheetml/2006/main">
  <c r="B48" i="8" l="1"/>
  <c r="C49" i="8"/>
  <c r="D49" i="8"/>
  <c r="E49" i="8"/>
  <c r="F49" i="8"/>
  <c r="G49" i="8"/>
  <c r="H49" i="8"/>
  <c r="I49" i="8"/>
  <c r="C50" i="8"/>
  <c r="D50" i="8"/>
  <c r="E50" i="8"/>
  <c r="F50" i="8"/>
  <c r="G50" i="8"/>
  <c r="H50" i="8"/>
  <c r="I50" i="8"/>
  <c r="C51" i="8"/>
  <c r="D51" i="8"/>
  <c r="E51" i="8"/>
  <c r="F51" i="8"/>
  <c r="G51" i="8"/>
  <c r="H51" i="8"/>
  <c r="I51" i="8"/>
  <c r="C52" i="8"/>
  <c r="D52" i="8"/>
  <c r="E52" i="8"/>
  <c r="F52" i="8"/>
  <c r="G52" i="8"/>
  <c r="H52" i="8"/>
  <c r="I52" i="8"/>
  <c r="C53" i="8"/>
  <c r="D53" i="8"/>
  <c r="E53" i="8"/>
  <c r="F53" i="8"/>
  <c r="G53" i="8"/>
  <c r="H53" i="8"/>
  <c r="I53" i="8"/>
  <c r="C54" i="8"/>
  <c r="D54" i="8"/>
  <c r="E54" i="8"/>
  <c r="F54" i="8"/>
  <c r="G54" i="8"/>
  <c r="H54" i="8"/>
  <c r="I54" i="8"/>
  <c r="B54" i="8"/>
  <c r="B53" i="8"/>
  <c r="B52" i="8"/>
  <c r="B51" i="8"/>
  <c r="B50" i="8"/>
  <c r="B49" i="8"/>
  <c r="I34" i="8"/>
  <c r="E45" i="8"/>
  <c r="F45" i="8"/>
  <c r="C45" i="8"/>
  <c r="I44" i="8"/>
  <c r="I42" i="8"/>
  <c r="I41" i="8"/>
  <c r="I40" i="8"/>
  <c r="I39" i="8"/>
  <c r="I38" i="8"/>
  <c r="I37" i="8"/>
  <c r="I31" i="8"/>
  <c r="I30" i="8"/>
  <c r="I32" i="8"/>
  <c r="I33" i="8"/>
  <c r="I35" i="8"/>
  <c r="I9" i="8"/>
  <c r="I12" i="8"/>
  <c r="G41" i="8"/>
  <c r="G40" i="8"/>
  <c r="F39" i="8"/>
  <c r="G38" i="8"/>
  <c r="F38" i="8"/>
  <c r="F37" i="8"/>
  <c r="D29" i="8"/>
  <c r="I29" i="8" s="1"/>
  <c r="E29" i="8"/>
  <c r="F29" i="8"/>
  <c r="G29" i="8"/>
  <c r="G45" i="8" s="1"/>
  <c r="H29" i="8"/>
  <c r="C29" i="8"/>
  <c r="F32" i="8"/>
  <c r="G33" i="8"/>
  <c r="G35" i="8"/>
  <c r="F35" i="8"/>
  <c r="F31" i="8"/>
  <c r="H12" i="8"/>
  <c r="G12" i="8"/>
  <c r="F12" i="8"/>
  <c r="E12" i="8"/>
  <c r="D12" i="8"/>
  <c r="C12" i="8"/>
  <c r="I8" i="8"/>
  <c r="C8" i="8"/>
  <c r="D8" i="8"/>
  <c r="G39" i="8" l="1"/>
  <c r="G36" i="8" s="1"/>
  <c r="H36" i="8"/>
  <c r="E36" i="8"/>
  <c r="D36" i="8"/>
  <c r="I36" i="8" s="1"/>
  <c r="C36" i="8"/>
  <c r="H10" i="8"/>
  <c r="H45" i="8" s="1"/>
  <c r="G10" i="8"/>
  <c r="F10" i="8"/>
  <c r="E10" i="8"/>
  <c r="D10" i="8"/>
  <c r="C10" i="8"/>
  <c r="H8" i="8"/>
  <c r="G8" i="8"/>
  <c r="F8" i="8"/>
  <c r="E8" i="8"/>
  <c r="D45" i="8" l="1"/>
  <c r="I10" i="8"/>
  <c r="I45" i="8" s="1"/>
  <c r="F36" i="8"/>
</calcChain>
</file>

<file path=xl/comments1.xml><?xml version="1.0" encoding="utf-8"?>
<comments xmlns="http://schemas.openxmlformats.org/spreadsheetml/2006/main">
  <authors>
    <author>Nils Thor Rosted</author>
  </authors>
  <commentList>
    <comment ref="B7" authorId="0">
      <text>
        <r>
          <rPr>
            <sz val="9"/>
            <color indexed="81"/>
            <rFont val="Tahoma"/>
            <family val="2"/>
          </rPr>
          <t xml:space="preserve">Tidsperioderne skal tilpasses KOMBITs overordnede tidsplan. Tidspunktet for udrul-ningsfasen i den overordnede tidsplan er styrerende for kommunernes opstartstidspunkt. Det vil sige, at hvis en kommune skal starte udrulning af Sygedagpengesystemet 1. januar 2016, så skal kommunen påbegynde opstartsfasen 1. juli 2015 og forberedelsesfasen 1. august 2015.
Den overordnede tidsplan findes her: http://www.kombit.dk/sites/default/files/user_upload/documents/Monopolbrud/Tidsplan_monopolprojekter.pdf </t>
        </r>
      </text>
    </comment>
  </commentList>
</comments>
</file>

<file path=xl/sharedStrings.xml><?xml version="1.0" encoding="utf-8"?>
<sst xmlns="http://schemas.openxmlformats.org/spreadsheetml/2006/main" count="145" uniqueCount="78">
  <si>
    <t>Projektorganisering</t>
  </si>
  <si>
    <t>Gevinstrealisering</t>
  </si>
  <si>
    <t>Opsigelse af kontrakter</t>
  </si>
  <si>
    <t>Databehandlingsaftaler</t>
  </si>
  <si>
    <t>Uddannelse</t>
  </si>
  <si>
    <t>Driftsprøve</t>
  </si>
  <si>
    <t>Styregruppe</t>
  </si>
  <si>
    <t>Parathedsanalyse og måling</t>
  </si>
  <si>
    <t>X</t>
  </si>
  <si>
    <t>1 mdr</t>
  </si>
  <si>
    <t>Opstart</t>
  </si>
  <si>
    <t>Udrulning</t>
  </si>
  <si>
    <t>4 mdr</t>
  </si>
  <si>
    <t>Fagligt område</t>
  </si>
  <si>
    <t>Oprydning af sager</t>
  </si>
  <si>
    <t>Arbejdsgange/processer</t>
  </si>
  <si>
    <t>Forberedelse</t>
  </si>
  <si>
    <t>Test planlægning</t>
  </si>
  <si>
    <t xml:space="preserve">Test </t>
  </si>
  <si>
    <t>Migrering planlægning</t>
  </si>
  <si>
    <t xml:space="preserve">Migrering </t>
  </si>
  <si>
    <t>Migrering / efterreg.</t>
  </si>
  <si>
    <t>Uddannelse planlægning</t>
  </si>
  <si>
    <t>Tidsperiode</t>
  </si>
  <si>
    <t>Ledelse og styring</t>
  </si>
  <si>
    <t>Investeringer i nyt it</t>
  </si>
  <si>
    <t>Projektafslutning/evaluering</t>
  </si>
  <si>
    <t>Afslutning</t>
  </si>
  <si>
    <t>Brugerrettigheder</t>
  </si>
  <si>
    <t>5 timer i 4 uger</t>
  </si>
  <si>
    <t>5 mdr</t>
  </si>
  <si>
    <t>Timer I alt</t>
  </si>
  <si>
    <t>Forudsætninger/ Antagelser</t>
  </si>
  <si>
    <t>Løbende</t>
  </si>
  <si>
    <t xml:space="preserve">1mdr </t>
  </si>
  <si>
    <t>30 timer pr uge, 4 uger pr. mdr.</t>
  </si>
  <si>
    <t>Borgerinddragelse</t>
  </si>
  <si>
    <t>Snitflader</t>
  </si>
  <si>
    <t xml:space="preserve">Investeringsbeløb afdækkes i den indledelse fase </t>
  </si>
  <si>
    <t xml:space="preserve">Arbejdsgange/processer </t>
  </si>
  <si>
    <t>1 dag pr bruger, 2 uger til forberedese, 1 uge til 5 superbrugere</t>
  </si>
  <si>
    <t>Q4 2013
(Udbud)</t>
  </si>
  <si>
    <t>Q1 2014 
(Udvikling)</t>
  </si>
  <si>
    <t xml:space="preserve">En uge </t>
  </si>
  <si>
    <t>I alt - Timer</t>
  </si>
  <si>
    <t>Systemejer/superbruger</t>
  </si>
  <si>
    <t>Arkivering af gammelt system</t>
  </si>
  <si>
    <t xml:space="preserve">Der kan komme udgifter til den opgave </t>
  </si>
  <si>
    <t>En fuldtidsstilling i begge faser</t>
  </si>
  <si>
    <t>Systemejer/superbruger org.</t>
  </si>
  <si>
    <t>Sikkerhedsgodkendelse</t>
  </si>
  <si>
    <t>Brugerrettigheder, planlægning</t>
  </si>
  <si>
    <t>It fagligt område</t>
  </si>
  <si>
    <t>Timer ved 75 brugere</t>
  </si>
  <si>
    <t>2 perioder: Projektorganisering, indledende fase og ved opstart af de konkrete projekter</t>
  </si>
  <si>
    <t>Opsætningstid, 3 timer * 3 miljøer, 
OBS udgifter til servermiljøer</t>
  </si>
  <si>
    <t>2 uger fuld tid</t>
  </si>
  <si>
    <t xml:space="preserve"> 1 uge til opsætning og 15 timer til indtastning af brugere (10 min. pr bruger)</t>
  </si>
  <si>
    <t>10 t til vurdering af opgave, 1500 sager, 15 min. pr. sag</t>
  </si>
  <si>
    <t>Timer som i dag eller tilpasset ny beslutning</t>
  </si>
  <si>
    <t>Projektledelse</t>
  </si>
  <si>
    <t xml:space="preserve">Alle projektledertimer er samlet under ledelse og styring
Projektledertimerne skal primært justeres for øget tværgående koordinering og hvis projektlederen påtager sig en stor del af de udførende projektopgaver. </t>
  </si>
  <si>
    <t xml:space="preserve">2 uger til indsamling af oplysninger+ ledertid, 10 min pr. medarb. </t>
  </si>
  <si>
    <t>Variabel aktivitet</t>
  </si>
  <si>
    <t>Estimeringsmodel for kommunernes interne ressourcetræk ved imnplementering af monopolbrudsprojekterne</t>
  </si>
  <si>
    <t>Generelt bygger timeestimaterne på at der arbejdes 30 timer pr. uge, 6 timer pr. dag og 4 uger pr. måned.</t>
  </si>
  <si>
    <t>Generelt er der uddybende bemærkninger til tallene i kolonnen ”forudsætninger og antagelser”, som ligger til grund for beregningerne i de enkelte celler.</t>
  </si>
  <si>
    <t>Under Projektledelse er der indsat et samlet timeestimat for ledelse og styring. De indsatte krydser ud for opgaverne giver en indikation af, hvornår aktiviteterne skal løses. De samlede timer til projektledelse vil i høj grad være afhængig af projektets tværgående karakter og i hvor høj grad projektlederen er udførende på de enkelte opgaver. Det vil øge timeantallet til henholdsvis koordinering og opgaveløsning.</t>
  </si>
  <si>
    <r>
      <t xml:space="preserve">I kolonnen ”variabel aktivitet” er de aktiviteter markeret, som primært er følsom for antal brugere og som skal skaleres op eller ned. </t>
    </r>
    <r>
      <rPr>
        <b/>
        <sz val="11"/>
        <color theme="1"/>
        <rFont val="Arial"/>
        <family val="2"/>
      </rPr>
      <t>De skalerbare aktiviteter er markeret med gul.</t>
    </r>
  </si>
  <si>
    <r>
      <t>Eksempel</t>
    </r>
    <r>
      <rPr>
        <sz val="11"/>
        <color theme="1"/>
        <rFont val="Arial"/>
        <family val="2"/>
      </rPr>
      <t>: Under fagligt område ved aktivteten ”undervisning” er der i cellen med de 450 timer muligt at ændre antallet af brugere fra 75 til eksempelvis 20 brugere. Tanken er, at kommunerne går de enkelte aktiviteters antagelser og forudsætninger igennem og tilpasser, brugerantal, dage, timer mv. i de enkelte celler, så det afspejler de lokale kommunale forhold, som vil være gældende for de enkelte projekter.</t>
    </r>
  </si>
  <si>
    <t>De med gult markerede aktiviteter er skalerbare, og skal tilpasses til det forventede antal brugere pr. løsning. Læs mere i Forudsætninger/ Antagelser ud for hver af disse aktiviteter.</t>
  </si>
  <si>
    <t>5 testere i 5 timer om ugen i 4 uger plus 1 uges forberedelse</t>
  </si>
  <si>
    <t>Et månedligt møde i faserne</t>
  </si>
  <si>
    <t>4 deltagere i de månedlige møder og 2,5 t til forberedelse og møde</t>
  </si>
  <si>
    <t>X er udtryk for tidspunkterne, hvor aktiviteten forventes at falde</t>
  </si>
  <si>
    <t>Total</t>
  </si>
  <si>
    <t>Lokale kommentarer</t>
  </si>
  <si>
    <t>I denne estimeringsmodel (gå til fanebladet 'Beregningsmodel') er der estimeret timer til et it-projekt med udgangspunkt i 75 brugere på systemet. Der skal ske lokale tilpasninger alt efter antal brugere og strategiske projektbeslutninger. Modellen bygger på forskellige beskrevne forudsætninger og antagelser, som fremgår i notatet om ressourceestimering i Kommunernes drejebog for monopolbruddet på www.kombit.dk/drejebogen. Det er centralt, at indholdet tilpasses til lokale forhold.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</si>
</sst>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_ * #,##0_ ;_ * \-#,##0_ ;_ * &quot;-&quot;??_ ;_ @_ "/>
  </numFmts>
  <fonts count="11"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b/>
      <sz val="16"/>
      <color theme="1"/>
      <name val="Calibri"/>
      <family val="2"/>
      <scheme val="minor"/>
    </font>
    <font>
      <sz val="11"/>
      <color theme="1"/>
      <name val="Arial"/>
      <family val="2"/>
    </font>
    <font>
      <b/>
      <sz val="11"/>
      <color theme="1"/>
      <name val="Arial"/>
      <family val="2"/>
    </font>
    <font>
      <u/>
      <sz val="11"/>
      <color theme="1"/>
      <name val="Arial"/>
      <family val="2"/>
    </font>
    <font>
      <b/>
      <sz val="18"/>
      <color theme="1"/>
      <name val="Calibri"/>
      <family val="2"/>
      <scheme val="minor"/>
    </font>
    <font>
      <sz val="9"/>
      <color indexed="81"/>
      <name val="Tahoma"/>
      <family val="2"/>
    </font>
  </fonts>
  <fills count="5">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xf numFmtId="43" fontId="2" fillId="0" borderId="0" applyFont="0" applyFill="0" applyBorder="0" applyAlignment="0" applyProtection="0"/>
  </cellStyleXfs>
  <cellXfs count="75">
    <xf numFmtId="0" fontId="0" fillId="0" borderId="0" xfId="0"/>
    <xf numFmtId="164" fontId="0" fillId="0" borderId="1" xfId="1" applyNumberFormat="1" applyFont="1" applyFill="1" applyBorder="1" applyAlignment="1">
      <alignment horizontal="center"/>
    </xf>
    <xf numFmtId="164" fontId="0" fillId="0" borderId="1" xfId="1" applyNumberFormat="1" applyFont="1" applyBorder="1" applyAlignment="1">
      <alignment horizontal="center"/>
    </xf>
    <xf numFmtId="164" fontId="0" fillId="0" borderId="1" xfId="1" applyNumberFormat="1" applyFont="1" applyBorder="1"/>
    <xf numFmtId="164" fontId="3" fillId="0" borderId="1" xfId="1" applyNumberFormat="1" applyFont="1" applyBorder="1" applyAlignment="1">
      <alignment horizontal="center"/>
    </xf>
    <xf numFmtId="164" fontId="1" fillId="0" borderId="1" xfId="1" applyNumberFormat="1" applyFont="1" applyBorder="1"/>
    <xf numFmtId="164" fontId="1" fillId="3" borderId="2" xfId="1" applyNumberFormat="1" applyFont="1" applyFill="1" applyBorder="1" applyAlignment="1">
      <alignment wrapText="1"/>
    </xf>
    <xf numFmtId="164" fontId="0" fillId="0" borderId="0" xfId="1" applyNumberFormat="1" applyFont="1"/>
    <xf numFmtId="164" fontId="0" fillId="0" borderId="3" xfId="1" applyNumberFormat="1" applyFont="1" applyBorder="1" applyAlignment="1">
      <alignment horizontal="center"/>
    </xf>
    <xf numFmtId="164" fontId="0" fillId="0" borderId="3" xfId="1" applyNumberFormat="1" applyFont="1" applyFill="1" applyBorder="1" applyAlignment="1">
      <alignment horizontal="center"/>
    </xf>
    <xf numFmtId="164" fontId="0" fillId="0" borderId="0" xfId="1" applyNumberFormat="1" applyFont="1" applyAlignment="1">
      <alignment wrapText="1"/>
    </xf>
    <xf numFmtId="164" fontId="4" fillId="0" borderId="0" xfId="1" applyNumberFormat="1" applyFont="1"/>
    <xf numFmtId="164" fontId="5" fillId="0" borderId="0" xfId="1" applyNumberFormat="1" applyFont="1"/>
    <xf numFmtId="0" fontId="0" fillId="0" borderId="0" xfId="0" applyAlignment="1">
      <alignment wrapText="1"/>
    </xf>
    <xf numFmtId="0" fontId="6" fillId="0" borderId="0" xfId="0" applyFont="1" applyAlignment="1">
      <alignment horizontal="left" wrapText="1" indent="2"/>
    </xf>
    <xf numFmtId="0" fontId="6" fillId="0" borderId="0" xfId="0" applyFont="1" applyAlignment="1">
      <alignment horizontal="left" vertical="center" wrapText="1" indent="2"/>
    </xf>
    <xf numFmtId="0" fontId="0" fillId="0" borderId="0" xfId="0" applyFont="1" applyAlignment="1">
      <alignment horizontal="left" wrapText="1" indent="2"/>
    </xf>
    <xf numFmtId="0" fontId="8" fillId="0" borderId="0" xfId="0" applyFont="1" applyAlignment="1">
      <alignment horizontal="left" wrapText="1" indent="2"/>
    </xf>
    <xf numFmtId="164" fontId="0" fillId="4" borderId="0" xfId="1" applyNumberFormat="1" applyFont="1" applyFill="1"/>
    <xf numFmtId="164" fontId="0" fillId="4" borderId="0" xfId="1" applyNumberFormat="1" applyFont="1" applyFill="1" applyAlignment="1">
      <alignment wrapText="1"/>
    </xf>
    <xf numFmtId="164" fontId="9" fillId="0" borderId="0" xfId="1" applyNumberFormat="1" applyFont="1"/>
    <xf numFmtId="164" fontId="0" fillId="4" borderId="1" xfId="1" applyNumberFormat="1" applyFont="1" applyFill="1" applyBorder="1" applyAlignment="1">
      <alignment horizontal="center"/>
    </xf>
    <xf numFmtId="164" fontId="0" fillId="4" borderId="3" xfId="1" applyNumberFormat="1" applyFont="1" applyFill="1" applyBorder="1" applyAlignment="1">
      <alignment horizontal="center"/>
    </xf>
    <xf numFmtId="164" fontId="1" fillId="3" borderId="4" xfId="1" applyNumberFormat="1" applyFont="1" applyFill="1" applyBorder="1" applyAlignment="1">
      <alignment wrapText="1"/>
    </xf>
    <xf numFmtId="164" fontId="0" fillId="0" borderId="7" xfId="1" applyNumberFormat="1" applyFont="1" applyBorder="1" applyAlignment="1">
      <alignment wrapText="1"/>
    </xf>
    <xf numFmtId="164" fontId="0" fillId="0" borderId="6" xfId="1" applyNumberFormat="1" applyFont="1" applyBorder="1" applyAlignment="1">
      <alignment horizontal="left" indent="1"/>
    </xf>
    <xf numFmtId="164" fontId="0" fillId="4" borderId="6" xfId="1" applyNumberFormat="1" applyFont="1" applyFill="1" applyBorder="1" applyAlignment="1">
      <alignment horizontal="left" indent="1"/>
    </xf>
    <xf numFmtId="164" fontId="0" fillId="0" borderId="6" xfId="1" applyNumberFormat="1" applyFont="1" applyFill="1" applyBorder="1" applyAlignment="1">
      <alignment horizontal="left" indent="1"/>
    </xf>
    <xf numFmtId="164" fontId="0" fillId="4" borderId="0" xfId="1" applyNumberFormat="1" applyFont="1" applyFill="1" applyBorder="1" applyAlignment="1">
      <alignment horizontal="center"/>
    </xf>
    <xf numFmtId="164" fontId="0" fillId="0" borderId="8" xfId="1" applyNumberFormat="1" applyFont="1" applyBorder="1" applyAlignment="1">
      <alignment horizontal="left" indent="1"/>
    </xf>
    <xf numFmtId="164" fontId="0" fillId="0" borderId="9" xfId="1" applyNumberFormat="1" applyFont="1" applyBorder="1" applyAlignment="1">
      <alignment horizontal="center"/>
    </xf>
    <xf numFmtId="164" fontId="0" fillId="0" borderId="12" xfId="1" applyNumberFormat="1" applyFont="1" applyBorder="1" applyAlignment="1">
      <alignment horizontal="center"/>
    </xf>
    <xf numFmtId="164" fontId="0" fillId="0" borderId="10" xfId="1" applyNumberFormat="1" applyFont="1" applyBorder="1" applyAlignment="1">
      <alignment wrapText="1"/>
    </xf>
    <xf numFmtId="164" fontId="1" fillId="2" borderId="13" xfId="1" applyNumberFormat="1" applyFont="1" applyFill="1" applyBorder="1"/>
    <xf numFmtId="164" fontId="1" fillId="2" borderId="4" xfId="1" applyNumberFormat="1" applyFont="1" applyFill="1" applyBorder="1"/>
    <xf numFmtId="164" fontId="1" fillId="2" borderId="2" xfId="1" applyNumberFormat="1" applyFont="1" applyFill="1" applyBorder="1"/>
    <xf numFmtId="164" fontId="0" fillId="4" borderId="8" xfId="1" applyNumberFormat="1" applyFont="1" applyFill="1" applyBorder="1" applyAlignment="1">
      <alignment horizontal="left" indent="1"/>
    </xf>
    <xf numFmtId="164" fontId="0" fillId="4" borderId="9" xfId="1" applyNumberFormat="1" applyFont="1" applyFill="1" applyBorder="1" applyAlignment="1">
      <alignment horizontal="center"/>
    </xf>
    <xf numFmtId="164" fontId="0" fillId="4" borderId="12" xfId="1" applyNumberFormat="1" applyFont="1" applyFill="1" applyBorder="1" applyAlignment="1">
      <alignment horizontal="center"/>
    </xf>
    <xf numFmtId="164" fontId="1" fillId="2" borderId="15" xfId="1" applyNumberFormat="1" applyFont="1" applyFill="1" applyBorder="1"/>
    <xf numFmtId="164" fontId="1" fillId="2" borderId="16" xfId="1" applyNumberFormat="1" applyFont="1" applyFill="1" applyBorder="1" applyAlignment="1">
      <alignment horizontal="center"/>
    </xf>
    <xf numFmtId="164" fontId="0" fillId="2" borderId="16" xfId="1" applyNumberFormat="1" applyFont="1" applyFill="1" applyBorder="1" applyAlignment="1">
      <alignment horizontal="center"/>
    </xf>
    <xf numFmtId="164" fontId="0" fillId="2" borderId="17" xfId="1" applyNumberFormat="1" applyFont="1" applyFill="1" applyBorder="1" applyAlignment="1">
      <alignment wrapText="1"/>
    </xf>
    <xf numFmtId="164" fontId="0" fillId="0" borderId="8" xfId="1" applyNumberFormat="1" applyFont="1" applyFill="1" applyBorder="1" applyAlignment="1">
      <alignment horizontal="left" indent="1"/>
    </xf>
    <xf numFmtId="164" fontId="0" fillId="0" borderId="9" xfId="1" applyNumberFormat="1" applyFont="1" applyFill="1" applyBorder="1" applyAlignment="1">
      <alignment horizontal="center"/>
    </xf>
    <xf numFmtId="164" fontId="0" fillId="0" borderId="12" xfId="1" applyNumberFormat="1" applyFont="1" applyFill="1" applyBorder="1" applyAlignment="1">
      <alignment horizontal="center"/>
    </xf>
    <xf numFmtId="164" fontId="1" fillId="0" borderId="9" xfId="1" applyNumberFormat="1" applyFont="1" applyBorder="1"/>
    <xf numFmtId="164" fontId="0" fillId="2" borderId="17" xfId="1" applyNumberFormat="1" applyFont="1" applyFill="1" applyBorder="1" applyAlignment="1">
      <alignment horizontal="left" wrapText="1"/>
    </xf>
    <xf numFmtId="164" fontId="5" fillId="0" borderId="15" xfId="1" applyNumberFormat="1" applyFont="1" applyBorder="1"/>
    <xf numFmtId="164" fontId="1" fillId="3" borderId="16" xfId="1" applyNumberFormat="1" applyFont="1" applyFill="1" applyBorder="1" applyAlignment="1">
      <alignment wrapText="1"/>
    </xf>
    <xf numFmtId="164" fontId="1" fillId="3" borderId="16" xfId="1" applyNumberFormat="1" applyFont="1" applyFill="1" applyBorder="1"/>
    <xf numFmtId="164" fontId="1" fillId="3" borderId="17" xfId="1" applyNumberFormat="1" applyFont="1" applyFill="1" applyBorder="1"/>
    <xf numFmtId="164" fontId="1" fillId="0" borderId="6" xfId="1" applyNumberFormat="1" applyFont="1" applyBorder="1"/>
    <xf numFmtId="164" fontId="1" fillId="0" borderId="7" xfId="1" applyNumberFormat="1" applyFont="1" applyBorder="1"/>
    <xf numFmtId="164" fontId="0" fillId="0" borderId="7" xfId="1" applyNumberFormat="1" applyFont="1" applyBorder="1"/>
    <xf numFmtId="164" fontId="1" fillId="0" borderId="8" xfId="1" applyNumberFormat="1" applyFont="1" applyBorder="1"/>
    <xf numFmtId="164" fontId="1" fillId="0" borderId="10" xfId="1" applyNumberFormat="1" applyFont="1" applyBorder="1"/>
    <xf numFmtId="164" fontId="4" fillId="3" borderId="13" xfId="1" applyNumberFormat="1" applyFont="1" applyFill="1" applyBorder="1"/>
    <xf numFmtId="164" fontId="1" fillId="3" borderId="4" xfId="1" applyNumberFormat="1" applyFont="1" applyFill="1" applyBorder="1"/>
    <xf numFmtId="164" fontId="1" fillId="3" borderId="18" xfId="1" applyNumberFormat="1" applyFont="1" applyFill="1" applyBorder="1"/>
    <xf numFmtId="164" fontId="1" fillId="3" borderId="18" xfId="1" applyNumberFormat="1" applyFont="1" applyFill="1" applyBorder="1" applyAlignment="1">
      <alignment wrapText="1"/>
    </xf>
    <xf numFmtId="164" fontId="0" fillId="0" borderId="13" xfId="1" applyNumberFormat="1" applyFont="1" applyBorder="1"/>
    <xf numFmtId="164" fontId="1" fillId="0" borderId="4" xfId="1" applyNumberFormat="1" applyFont="1" applyBorder="1"/>
    <xf numFmtId="164" fontId="0" fillId="0" borderId="2" xfId="1" applyNumberFormat="1" applyFont="1" applyFill="1" applyBorder="1" applyAlignment="1">
      <alignment wrapText="1"/>
    </xf>
    <xf numFmtId="164" fontId="1" fillId="3" borderId="5" xfId="1" applyNumberFormat="1" applyFont="1" applyFill="1" applyBorder="1" applyAlignment="1">
      <alignment wrapText="1"/>
    </xf>
    <xf numFmtId="164" fontId="0" fillId="0" borderId="5" xfId="1" applyNumberFormat="1" applyFont="1" applyFill="1" applyBorder="1" applyAlignment="1">
      <alignment wrapText="1"/>
    </xf>
    <xf numFmtId="164" fontId="0" fillId="2" borderId="19" xfId="1" applyNumberFormat="1" applyFont="1" applyFill="1" applyBorder="1" applyAlignment="1">
      <alignment horizontal="left" wrapText="1"/>
    </xf>
    <xf numFmtId="164" fontId="0" fillId="0" borderId="11" xfId="1" applyNumberFormat="1" applyFont="1" applyBorder="1" applyAlignment="1">
      <alignment wrapText="1"/>
    </xf>
    <xf numFmtId="164" fontId="0" fillId="2" borderId="19" xfId="1" applyNumberFormat="1" applyFont="1" applyFill="1" applyBorder="1" applyAlignment="1">
      <alignment wrapText="1"/>
    </xf>
    <xf numFmtId="164" fontId="0" fillId="0" borderId="14" xfId="1" applyNumberFormat="1" applyFont="1" applyBorder="1" applyAlignment="1">
      <alignment wrapText="1"/>
    </xf>
    <xf numFmtId="164" fontId="0" fillId="4" borderId="7" xfId="1" applyNumberFormat="1" applyFont="1" applyFill="1" applyBorder="1" applyAlignment="1">
      <alignment wrapText="1"/>
    </xf>
    <xf numFmtId="164" fontId="0" fillId="0" borderId="14" xfId="1" applyNumberFormat="1" applyFont="1" applyFill="1" applyBorder="1" applyAlignment="1">
      <alignment wrapText="1"/>
    </xf>
    <xf numFmtId="164" fontId="0" fillId="4" borderId="10" xfId="1" applyNumberFormat="1" applyFont="1" applyFill="1" applyBorder="1" applyAlignment="1">
      <alignment wrapText="1"/>
    </xf>
    <xf numFmtId="164" fontId="0" fillId="0" borderId="11" xfId="1" applyNumberFormat="1" applyFont="1" applyFill="1" applyBorder="1" applyAlignment="1">
      <alignment wrapText="1"/>
    </xf>
    <xf numFmtId="164" fontId="1" fillId="2" borderId="5" xfId="1" applyNumberFormat="1" applyFont="1" applyFill="1" applyBorder="1"/>
  </cellXfs>
  <cellStyles count="2">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5"/>
  <sheetViews>
    <sheetView showGridLines="0" tabSelected="1" workbookViewId="0">
      <selection activeCell="B4" sqref="B4"/>
    </sheetView>
  </sheetViews>
  <sheetFormatPr defaultRowHeight="15" x14ac:dyDescent="0.25"/>
  <cols>
    <col min="1" max="1" width="3.85546875" customWidth="1"/>
    <col min="2" max="2" width="133.7109375" customWidth="1"/>
  </cols>
  <sheetData>
    <row r="1" spans="2:2" ht="10.5" customHeight="1" x14ac:dyDescent="0.25"/>
    <row r="2" spans="2:2" ht="21" x14ac:dyDescent="0.35">
      <c r="B2" s="12" t="s">
        <v>64</v>
      </c>
    </row>
    <row r="4" spans="2:2" ht="60" customHeight="1" x14ac:dyDescent="0.25">
      <c r="B4" s="14" t="s">
        <v>77</v>
      </c>
    </row>
    <row r="5" spans="2:2" x14ac:dyDescent="0.25">
      <c r="B5" s="15"/>
    </row>
    <row r="6" spans="2:2" x14ac:dyDescent="0.25">
      <c r="B6" s="14" t="s">
        <v>65</v>
      </c>
    </row>
    <row r="7" spans="2:2" x14ac:dyDescent="0.25">
      <c r="B7" s="14"/>
    </row>
    <row r="8" spans="2:2" ht="30" x14ac:dyDescent="0.25">
      <c r="B8" s="14" t="s">
        <v>68</v>
      </c>
    </row>
    <row r="9" spans="2:2" x14ac:dyDescent="0.25">
      <c r="B9" s="16"/>
    </row>
    <row r="10" spans="2:2" ht="29.25" x14ac:dyDescent="0.25">
      <c r="B10" s="14" t="s">
        <v>66</v>
      </c>
    </row>
    <row r="11" spans="2:2" x14ac:dyDescent="0.25">
      <c r="B11" s="16"/>
    </row>
    <row r="12" spans="2:2" ht="43.5" x14ac:dyDescent="0.25">
      <c r="B12" s="14" t="s">
        <v>67</v>
      </c>
    </row>
    <row r="13" spans="2:2" x14ac:dyDescent="0.25">
      <c r="B13" s="16"/>
    </row>
    <row r="14" spans="2:2" ht="43.5" customHeight="1" x14ac:dyDescent="0.25">
      <c r="B14" s="17" t="s">
        <v>69</v>
      </c>
    </row>
    <row r="15" spans="2:2" x14ac:dyDescent="0.25">
      <c r="B15" s="1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54"/>
  <sheetViews>
    <sheetView showGridLines="0" zoomScale="80" zoomScaleNormal="80" workbookViewId="0">
      <pane ySplit="6" topLeftCell="A7" activePane="bottomLeft" state="frozen"/>
      <selection pane="bottomLeft" activeCell="B9" sqref="B9"/>
    </sheetView>
  </sheetViews>
  <sheetFormatPr defaultRowHeight="15" x14ac:dyDescent="0.25"/>
  <cols>
    <col min="1" max="1" width="5" style="7" customWidth="1"/>
    <col min="2" max="2" width="28.5703125" style="7" customWidth="1"/>
    <col min="3" max="10" width="12.7109375" style="7" customWidth="1"/>
    <col min="11" max="12" width="66.140625" style="10" customWidth="1"/>
    <col min="13" max="16384" width="9.140625" style="7"/>
  </cols>
  <sheetData>
    <row r="1" spans="2:12" ht="14.25" customHeight="1" x14ac:dyDescent="0.25"/>
    <row r="2" spans="2:12" ht="23.25" x14ac:dyDescent="0.35">
      <c r="B2" s="20" t="s">
        <v>64</v>
      </c>
    </row>
    <row r="3" spans="2:12" ht="21" x14ac:dyDescent="0.35">
      <c r="B3" s="12"/>
    </row>
    <row r="4" spans="2:12" x14ac:dyDescent="0.25">
      <c r="B4" s="18" t="s">
        <v>70</v>
      </c>
      <c r="C4" s="18"/>
      <c r="D4" s="18"/>
      <c r="E4" s="18"/>
      <c r="F4" s="18"/>
      <c r="G4" s="18"/>
      <c r="H4" s="18"/>
      <c r="I4" s="18"/>
      <c r="J4" s="18"/>
      <c r="K4" s="19"/>
      <c r="L4" s="19"/>
    </row>
    <row r="5" spans="2:12" ht="15.75" thickBot="1" x14ac:dyDescent="0.3"/>
    <row r="6" spans="2:12" ht="30" customHeight="1" thickBot="1" x14ac:dyDescent="0.3">
      <c r="B6" s="57" t="s">
        <v>53</v>
      </c>
      <c r="C6" s="23" t="s">
        <v>41</v>
      </c>
      <c r="D6" s="23" t="s">
        <v>42</v>
      </c>
      <c r="E6" s="58" t="s">
        <v>10</v>
      </c>
      <c r="F6" s="58" t="s">
        <v>16</v>
      </c>
      <c r="G6" s="58" t="s">
        <v>11</v>
      </c>
      <c r="H6" s="59" t="s">
        <v>27</v>
      </c>
      <c r="I6" s="59" t="s">
        <v>31</v>
      </c>
      <c r="J6" s="60" t="s">
        <v>63</v>
      </c>
      <c r="K6" s="6" t="s">
        <v>32</v>
      </c>
      <c r="L6" s="64" t="s">
        <v>76</v>
      </c>
    </row>
    <row r="7" spans="2:12" ht="15.75" customHeight="1" thickBot="1" x14ac:dyDescent="0.3">
      <c r="B7" s="61" t="s">
        <v>23</v>
      </c>
      <c r="C7" s="62" t="s">
        <v>33</v>
      </c>
      <c r="D7" s="62" t="s">
        <v>33</v>
      </c>
      <c r="E7" s="62" t="s">
        <v>34</v>
      </c>
      <c r="F7" s="62" t="s">
        <v>30</v>
      </c>
      <c r="G7" s="62" t="s">
        <v>12</v>
      </c>
      <c r="H7" s="62" t="s">
        <v>9</v>
      </c>
      <c r="I7" s="62"/>
      <c r="J7" s="62"/>
      <c r="K7" s="63" t="s">
        <v>35</v>
      </c>
      <c r="L7" s="65"/>
    </row>
    <row r="8" spans="2:12" ht="15.75" customHeight="1" x14ac:dyDescent="0.25">
      <c r="B8" s="39" t="s">
        <v>0</v>
      </c>
      <c r="C8" s="40">
        <f t="shared" ref="C8:D8" si="0">SUM(C9:C9)</f>
        <v>30</v>
      </c>
      <c r="D8" s="40">
        <f t="shared" si="0"/>
        <v>30</v>
      </c>
      <c r="E8" s="40">
        <f>SUM(E9:E9)</f>
        <v>10</v>
      </c>
      <c r="F8" s="40">
        <f>SUM(F9:F9)</f>
        <v>50</v>
      </c>
      <c r="G8" s="40">
        <f>SUM(G9:G9)</f>
        <v>40</v>
      </c>
      <c r="H8" s="40">
        <f>SUM(H9:H9)</f>
        <v>10</v>
      </c>
      <c r="I8" s="40">
        <f>SUM(C8:H8)</f>
        <v>170</v>
      </c>
      <c r="J8" s="40"/>
      <c r="K8" s="47" t="s">
        <v>72</v>
      </c>
      <c r="L8" s="66"/>
    </row>
    <row r="9" spans="2:12" ht="31.5" customHeight="1" thickBot="1" x14ac:dyDescent="0.3">
      <c r="B9" s="43" t="s">
        <v>6</v>
      </c>
      <c r="C9" s="44">
        <v>30</v>
      </c>
      <c r="D9" s="44">
        <v>30</v>
      </c>
      <c r="E9" s="44">
        <v>10</v>
      </c>
      <c r="F9" s="44">
        <v>50</v>
      </c>
      <c r="G9" s="44">
        <v>40</v>
      </c>
      <c r="H9" s="45">
        <v>10</v>
      </c>
      <c r="I9" s="31">
        <f>SUM(C9:H9)</f>
        <v>170</v>
      </c>
      <c r="J9" s="45"/>
      <c r="K9" s="32" t="s">
        <v>73</v>
      </c>
      <c r="L9" s="67"/>
    </row>
    <row r="10" spans="2:12" ht="15.75" customHeight="1" x14ac:dyDescent="0.25">
      <c r="B10" s="39" t="s">
        <v>60</v>
      </c>
      <c r="C10" s="40">
        <f>SUM(C11:C28)</f>
        <v>45</v>
      </c>
      <c r="D10" s="40">
        <f t="shared" ref="D10:H10" si="1">SUM(D11:D28)</f>
        <v>45</v>
      </c>
      <c r="E10" s="40">
        <f t="shared" si="1"/>
        <v>120</v>
      </c>
      <c r="F10" s="40">
        <f t="shared" si="1"/>
        <v>450</v>
      </c>
      <c r="G10" s="40">
        <f t="shared" si="1"/>
        <v>480</v>
      </c>
      <c r="H10" s="40">
        <f t="shared" si="1"/>
        <v>90</v>
      </c>
      <c r="I10" s="40">
        <f>SUM(C10:H10)</f>
        <v>1230</v>
      </c>
      <c r="J10" s="41"/>
      <c r="K10" s="42"/>
      <c r="L10" s="68"/>
    </row>
    <row r="11" spans="2:12" ht="31.5" customHeight="1" x14ac:dyDescent="0.25">
      <c r="B11" s="25" t="s">
        <v>0</v>
      </c>
      <c r="C11" s="2" t="s">
        <v>8</v>
      </c>
      <c r="D11" s="2"/>
      <c r="E11" s="2" t="s">
        <v>8</v>
      </c>
      <c r="F11" s="2"/>
      <c r="G11" s="2"/>
      <c r="H11" s="8"/>
      <c r="I11" s="8"/>
      <c r="J11" s="8"/>
      <c r="K11" s="24" t="s">
        <v>54</v>
      </c>
      <c r="L11" s="69"/>
    </row>
    <row r="12" spans="2:12" ht="60" x14ac:dyDescent="0.25">
      <c r="B12" s="26" t="s">
        <v>24</v>
      </c>
      <c r="C12" s="21">
        <f>5*9</f>
        <v>45</v>
      </c>
      <c r="D12" s="21">
        <f>5*9</f>
        <v>45</v>
      </c>
      <c r="E12" s="21">
        <f>30*4</f>
        <v>120</v>
      </c>
      <c r="F12" s="21">
        <f>22.5*20</f>
        <v>450</v>
      </c>
      <c r="G12" s="21">
        <f>30*16</f>
        <v>480</v>
      </c>
      <c r="H12" s="22">
        <f>22.5*4</f>
        <v>90</v>
      </c>
      <c r="I12" s="22">
        <f>SUM(C12:H12)</f>
        <v>1230</v>
      </c>
      <c r="J12" s="22" t="s">
        <v>8</v>
      </c>
      <c r="K12" s="70" t="s">
        <v>61</v>
      </c>
      <c r="L12" s="71"/>
    </row>
    <row r="13" spans="2:12" ht="15.75" customHeight="1" x14ac:dyDescent="0.25">
      <c r="B13" s="25" t="s">
        <v>1</v>
      </c>
      <c r="C13" s="2"/>
      <c r="D13" s="2" t="s">
        <v>8</v>
      </c>
      <c r="E13" s="2" t="s">
        <v>8</v>
      </c>
      <c r="F13" s="2"/>
      <c r="G13" s="2"/>
      <c r="H13" s="8" t="s">
        <v>8</v>
      </c>
      <c r="I13" s="8"/>
      <c r="J13" s="8"/>
      <c r="K13" s="24" t="s">
        <v>74</v>
      </c>
      <c r="L13" s="69"/>
    </row>
    <row r="14" spans="2:12" ht="15.75" customHeight="1" x14ac:dyDescent="0.25">
      <c r="B14" s="25" t="s">
        <v>36</v>
      </c>
      <c r="C14" s="2"/>
      <c r="D14" s="2" t="s">
        <v>8</v>
      </c>
      <c r="E14" s="2"/>
      <c r="F14" s="2" t="s">
        <v>8</v>
      </c>
      <c r="G14" s="2" t="s">
        <v>8</v>
      </c>
      <c r="H14" s="8" t="s">
        <v>8</v>
      </c>
      <c r="I14" s="8"/>
      <c r="J14" s="8"/>
      <c r="K14" s="24" t="s">
        <v>74</v>
      </c>
      <c r="L14" s="69"/>
    </row>
    <row r="15" spans="2:12" ht="15.75" customHeight="1" x14ac:dyDescent="0.25">
      <c r="B15" s="25" t="s">
        <v>2</v>
      </c>
      <c r="C15" s="2"/>
      <c r="D15" s="2" t="s">
        <v>8</v>
      </c>
      <c r="E15" s="2"/>
      <c r="F15" s="2"/>
      <c r="G15" s="2"/>
      <c r="H15" s="8"/>
      <c r="I15" s="8"/>
      <c r="J15" s="8"/>
      <c r="K15" s="24" t="s">
        <v>74</v>
      </c>
      <c r="L15" s="69"/>
    </row>
    <row r="16" spans="2:12" ht="15.75" customHeight="1" x14ac:dyDescent="0.25">
      <c r="B16" s="25" t="s">
        <v>37</v>
      </c>
      <c r="C16" s="2"/>
      <c r="D16" s="2" t="s">
        <v>8</v>
      </c>
      <c r="E16" s="2"/>
      <c r="F16" s="2" t="s">
        <v>8</v>
      </c>
      <c r="G16" s="2" t="s">
        <v>8</v>
      </c>
      <c r="H16" s="8" t="s">
        <v>8</v>
      </c>
      <c r="I16" s="8"/>
      <c r="J16" s="8"/>
      <c r="K16" s="24" t="s">
        <v>74</v>
      </c>
      <c r="L16" s="69"/>
    </row>
    <row r="17" spans="2:12" ht="15.75" customHeight="1" x14ac:dyDescent="0.25">
      <c r="B17" s="25" t="s">
        <v>3</v>
      </c>
      <c r="C17" s="2"/>
      <c r="D17" s="2" t="s">
        <v>8</v>
      </c>
      <c r="E17" s="2"/>
      <c r="F17" s="2"/>
      <c r="G17" s="2"/>
      <c r="H17" s="8"/>
      <c r="I17" s="8"/>
      <c r="J17" s="8"/>
      <c r="K17" s="24" t="s">
        <v>74</v>
      </c>
      <c r="L17" s="69"/>
    </row>
    <row r="18" spans="2:12" ht="15.75" customHeight="1" x14ac:dyDescent="0.25">
      <c r="B18" s="25" t="s">
        <v>14</v>
      </c>
      <c r="C18" s="2"/>
      <c r="D18" s="2" t="s">
        <v>8</v>
      </c>
      <c r="E18" s="2"/>
      <c r="F18" s="2" t="s">
        <v>8</v>
      </c>
      <c r="G18" s="2"/>
      <c r="H18" s="8"/>
      <c r="I18" s="8"/>
      <c r="J18" s="8"/>
      <c r="K18" s="24" t="s">
        <v>74</v>
      </c>
      <c r="L18" s="69"/>
    </row>
    <row r="19" spans="2:12" ht="15.75" customHeight="1" x14ac:dyDescent="0.25">
      <c r="B19" s="25" t="s">
        <v>46</v>
      </c>
      <c r="C19" s="2"/>
      <c r="D19" s="2" t="s">
        <v>8</v>
      </c>
      <c r="E19" s="2"/>
      <c r="F19" s="2"/>
      <c r="G19" s="2"/>
      <c r="H19" s="8"/>
      <c r="I19" s="8"/>
      <c r="J19" s="8"/>
      <c r="K19" s="24" t="s">
        <v>47</v>
      </c>
      <c r="L19" s="69"/>
    </row>
    <row r="20" spans="2:12" ht="15.75" customHeight="1" x14ac:dyDescent="0.25">
      <c r="B20" s="25" t="s">
        <v>15</v>
      </c>
      <c r="C20" s="2"/>
      <c r="D20" s="2" t="s">
        <v>8</v>
      </c>
      <c r="E20" s="2"/>
      <c r="F20" s="2" t="s">
        <v>8</v>
      </c>
      <c r="G20" s="2" t="s">
        <v>8</v>
      </c>
      <c r="H20" s="8"/>
      <c r="I20" s="8"/>
      <c r="J20" s="8"/>
      <c r="K20" s="24" t="s">
        <v>74</v>
      </c>
      <c r="L20" s="69"/>
    </row>
    <row r="21" spans="2:12" ht="15.75" customHeight="1" x14ac:dyDescent="0.25">
      <c r="B21" s="25" t="s">
        <v>7</v>
      </c>
      <c r="C21" s="2"/>
      <c r="D21" s="2" t="s">
        <v>8</v>
      </c>
      <c r="E21" s="2"/>
      <c r="F21" s="2" t="s">
        <v>8</v>
      </c>
      <c r="G21" s="2"/>
      <c r="H21" s="8"/>
      <c r="I21" s="8"/>
      <c r="J21" s="8"/>
      <c r="K21" s="24" t="s">
        <v>74</v>
      </c>
      <c r="L21" s="69"/>
    </row>
    <row r="22" spans="2:12" ht="15.75" customHeight="1" x14ac:dyDescent="0.25">
      <c r="B22" s="25" t="s">
        <v>51</v>
      </c>
      <c r="C22" s="2"/>
      <c r="D22" s="2"/>
      <c r="E22" s="2"/>
      <c r="F22" s="2" t="s">
        <v>8</v>
      </c>
      <c r="G22" s="2"/>
      <c r="H22" s="8"/>
      <c r="I22" s="8"/>
      <c r="J22" s="8"/>
      <c r="K22" s="24" t="s">
        <v>74</v>
      </c>
      <c r="L22" s="69"/>
    </row>
    <row r="23" spans="2:12" ht="15.75" customHeight="1" x14ac:dyDescent="0.25">
      <c r="B23" s="25" t="s">
        <v>22</v>
      </c>
      <c r="C23" s="2"/>
      <c r="D23" s="2" t="s">
        <v>8</v>
      </c>
      <c r="E23" s="2"/>
      <c r="F23" s="2" t="s">
        <v>8</v>
      </c>
      <c r="G23" s="2"/>
      <c r="H23" s="8"/>
      <c r="I23" s="8"/>
      <c r="J23" s="8"/>
      <c r="K23" s="24" t="s">
        <v>74</v>
      </c>
      <c r="L23" s="69"/>
    </row>
    <row r="24" spans="2:12" ht="15.75" customHeight="1" x14ac:dyDescent="0.25">
      <c r="B24" s="25" t="s">
        <v>45</v>
      </c>
      <c r="C24" s="2"/>
      <c r="D24" s="2" t="s">
        <v>8</v>
      </c>
      <c r="E24" s="2"/>
      <c r="F24" s="2"/>
      <c r="G24" s="2"/>
      <c r="H24" s="8"/>
      <c r="I24" s="8"/>
      <c r="J24" s="8"/>
      <c r="K24" s="24" t="s">
        <v>74</v>
      </c>
      <c r="L24" s="69"/>
    </row>
    <row r="25" spans="2:12" ht="15.75" customHeight="1" x14ac:dyDescent="0.25">
      <c r="B25" s="25" t="s">
        <v>50</v>
      </c>
      <c r="C25" s="2"/>
      <c r="D25" s="2" t="s">
        <v>8</v>
      </c>
      <c r="E25" s="2"/>
      <c r="F25" s="2"/>
      <c r="G25" s="2"/>
      <c r="H25" s="8" t="s">
        <v>8</v>
      </c>
      <c r="I25" s="8" t="s">
        <v>8</v>
      </c>
      <c r="J25" s="8"/>
      <c r="K25" s="24" t="s">
        <v>74</v>
      </c>
      <c r="L25" s="69"/>
    </row>
    <row r="26" spans="2:12" ht="15.75" customHeight="1" x14ac:dyDescent="0.25">
      <c r="B26" s="25" t="s">
        <v>17</v>
      </c>
      <c r="C26" s="2"/>
      <c r="D26" s="2"/>
      <c r="E26" s="2"/>
      <c r="F26" s="2" t="s">
        <v>8</v>
      </c>
      <c r="G26" s="2"/>
      <c r="H26" s="8"/>
      <c r="I26" s="8"/>
      <c r="J26" s="8"/>
      <c r="K26" s="24" t="s">
        <v>74</v>
      </c>
      <c r="L26" s="69"/>
    </row>
    <row r="27" spans="2:12" ht="15.75" customHeight="1" x14ac:dyDescent="0.25">
      <c r="B27" s="25" t="s">
        <v>19</v>
      </c>
      <c r="C27" s="2"/>
      <c r="D27" s="2"/>
      <c r="E27" s="2"/>
      <c r="F27" s="2" t="s">
        <v>8</v>
      </c>
      <c r="G27" s="2"/>
      <c r="H27" s="8"/>
      <c r="I27" s="8"/>
      <c r="J27" s="8"/>
      <c r="K27" s="24" t="s">
        <v>74</v>
      </c>
      <c r="L27" s="69"/>
    </row>
    <row r="28" spans="2:12" ht="15.75" customHeight="1" thickBot="1" x14ac:dyDescent="0.3">
      <c r="B28" s="29" t="s">
        <v>26</v>
      </c>
      <c r="C28" s="30"/>
      <c r="D28" s="30"/>
      <c r="E28" s="30"/>
      <c r="F28" s="30"/>
      <c r="G28" s="30"/>
      <c r="H28" s="31" t="s">
        <v>8</v>
      </c>
      <c r="I28" s="31"/>
      <c r="J28" s="31"/>
      <c r="K28" s="32" t="s">
        <v>74</v>
      </c>
      <c r="L28" s="67"/>
    </row>
    <row r="29" spans="2:12" ht="15.75" customHeight="1" x14ac:dyDescent="0.25">
      <c r="B29" s="39" t="s">
        <v>52</v>
      </c>
      <c r="C29" s="40">
        <f>SUM(C30:C35)</f>
        <v>10</v>
      </c>
      <c r="D29" s="40">
        <f t="shared" ref="D29:H29" si="2">SUM(D30:D35)</f>
        <v>15</v>
      </c>
      <c r="E29" s="40">
        <f t="shared" si="2"/>
        <v>0</v>
      </c>
      <c r="F29" s="40">
        <f t="shared" si="2"/>
        <v>99</v>
      </c>
      <c r="G29" s="40">
        <f t="shared" si="2"/>
        <v>37.5</v>
      </c>
      <c r="H29" s="40">
        <f t="shared" si="2"/>
        <v>0</v>
      </c>
      <c r="I29" s="40">
        <f t="shared" ref="I29:I42" si="3">SUM(C29:H29)</f>
        <v>161.5</v>
      </c>
      <c r="J29" s="41"/>
      <c r="K29" s="42"/>
      <c r="L29" s="68"/>
    </row>
    <row r="30" spans="2:12" ht="15.75" customHeight="1" x14ac:dyDescent="0.25">
      <c r="B30" s="27" t="s">
        <v>25</v>
      </c>
      <c r="C30" s="1">
        <v>10</v>
      </c>
      <c r="D30" s="1">
        <v>10</v>
      </c>
      <c r="E30" s="1"/>
      <c r="F30" s="4"/>
      <c r="G30" s="1"/>
      <c r="H30" s="9"/>
      <c r="I30" s="8">
        <f t="shared" si="3"/>
        <v>20</v>
      </c>
      <c r="J30" s="9"/>
      <c r="K30" s="24" t="s">
        <v>38</v>
      </c>
      <c r="L30" s="69"/>
    </row>
    <row r="31" spans="2:12" ht="32.25" customHeight="1" x14ac:dyDescent="0.25">
      <c r="B31" s="25" t="s">
        <v>18</v>
      </c>
      <c r="C31" s="2"/>
      <c r="D31" s="2"/>
      <c r="E31" s="2"/>
      <c r="F31" s="2">
        <f>3*3</f>
        <v>9</v>
      </c>
      <c r="G31" s="2"/>
      <c r="H31" s="8"/>
      <c r="I31" s="8">
        <f t="shared" si="3"/>
        <v>9</v>
      </c>
      <c r="J31" s="8"/>
      <c r="K31" s="24" t="s">
        <v>55</v>
      </c>
      <c r="L31" s="69"/>
    </row>
    <row r="32" spans="2:12" ht="15.75" customHeight="1" x14ac:dyDescent="0.25">
      <c r="B32" s="25" t="s">
        <v>20</v>
      </c>
      <c r="C32" s="2"/>
      <c r="D32" s="2"/>
      <c r="E32" s="2"/>
      <c r="F32" s="2">
        <f>2*30</f>
        <v>60</v>
      </c>
      <c r="G32" s="2"/>
      <c r="H32" s="8"/>
      <c r="I32" s="8">
        <f t="shared" si="3"/>
        <v>60</v>
      </c>
      <c r="J32" s="8"/>
      <c r="K32" s="24" t="s">
        <v>56</v>
      </c>
      <c r="L32" s="69"/>
    </row>
    <row r="33" spans="2:12" ht="15.75" customHeight="1" x14ac:dyDescent="0.25">
      <c r="B33" s="25" t="s">
        <v>5</v>
      </c>
      <c r="C33" s="2"/>
      <c r="D33" s="2"/>
      <c r="E33" s="2"/>
      <c r="F33" s="2"/>
      <c r="G33" s="2">
        <f>5*4</f>
        <v>20</v>
      </c>
      <c r="H33" s="8"/>
      <c r="I33" s="8">
        <f t="shared" si="3"/>
        <v>20</v>
      </c>
      <c r="J33" s="8"/>
      <c r="K33" s="24" t="s">
        <v>29</v>
      </c>
      <c r="L33" s="69"/>
    </row>
    <row r="34" spans="2:12" ht="15.75" customHeight="1" x14ac:dyDescent="0.25">
      <c r="B34" s="25" t="s">
        <v>50</v>
      </c>
      <c r="C34" s="2"/>
      <c r="D34" s="2">
        <v>5</v>
      </c>
      <c r="E34" s="2"/>
      <c r="F34" s="2"/>
      <c r="G34" s="2">
        <v>5</v>
      </c>
      <c r="H34" s="8"/>
      <c r="I34" s="8">
        <f t="shared" si="3"/>
        <v>10</v>
      </c>
      <c r="J34" s="8"/>
      <c r="K34" s="24"/>
      <c r="L34" s="69"/>
    </row>
    <row r="35" spans="2:12" ht="32.25" customHeight="1" thickBot="1" x14ac:dyDescent="0.3">
      <c r="B35" s="36" t="s">
        <v>28</v>
      </c>
      <c r="C35" s="37"/>
      <c r="D35" s="37"/>
      <c r="E35" s="37"/>
      <c r="F35" s="37">
        <f>30</f>
        <v>30</v>
      </c>
      <c r="G35" s="37">
        <f>(10*75)/60</f>
        <v>12.5</v>
      </c>
      <c r="H35" s="38"/>
      <c r="I35" s="38">
        <f t="shared" si="3"/>
        <v>42.5</v>
      </c>
      <c r="J35" s="38" t="s">
        <v>8</v>
      </c>
      <c r="K35" s="72" t="s">
        <v>57</v>
      </c>
      <c r="L35" s="73"/>
    </row>
    <row r="36" spans="2:12" ht="15.75" customHeight="1" x14ac:dyDescent="0.25">
      <c r="B36" s="39" t="s">
        <v>13</v>
      </c>
      <c r="C36" s="40">
        <f>SUM(C37:C44)</f>
        <v>0</v>
      </c>
      <c r="D36" s="40">
        <f t="shared" ref="D36:H36" si="4">SUM(D37:D44)</f>
        <v>10</v>
      </c>
      <c r="E36" s="40">
        <f t="shared" si="4"/>
        <v>0</v>
      </c>
      <c r="F36" s="40">
        <f>SUM(F37:F44)</f>
        <v>1215</v>
      </c>
      <c r="G36" s="40">
        <f t="shared" si="4"/>
        <v>1132.5</v>
      </c>
      <c r="H36" s="40">
        <f t="shared" si="4"/>
        <v>10</v>
      </c>
      <c r="I36" s="40">
        <f t="shared" si="3"/>
        <v>2367.5</v>
      </c>
      <c r="J36" s="41"/>
      <c r="K36" s="42"/>
      <c r="L36" s="68"/>
    </row>
    <row r="37" spans="2:12" ht="30" customHeight="1" x14ac:dyDescent="0.25">
      <c r="B37" s="26" t="s">
        <v>14</v>
      </c>
      <c r="C37" s="21"/>
      <c r="D37" s="21">
        <v>10</v>
      </c>
      <c r="E37" s="21"/>
      <c r="F37" s="21">
        <f>(1500*15)/60</f>
        <v>375</v>
      </c>
      <c r="G37" s="28"/>
      <c r="H37" s="22"/>
      <c r="I37" s="22">
        <f t="shared" si="3"/>
        <v>385</v>
      </c>
      <c r="J37" s="22" t="s">
        <v>8</v>
      </c>
      <c r="K37" s="70" t="s">
        <v>58</v>
      </c>
      <c r="L37" s="71"/>
    </row>
    <row r="38" spans="2:12" ht="15.75" customHeight="1" x14ac:dyDescent="0.25">
      <c r="B38" s="25" t="s">
        <v>39</v>
      </c>
      <c r="C38" s="2"/>
      <c r="D38" s="2"/>
      <c r="E38" s="2"/>
      <c r="F38" s="2">
        <f>20*30</f>
        <v>600</v>
      </c>
      <c r="G38" s="2">
        <f>16*30</f>
        <v>480</v>
      </c>
      <c r="H38" s="8"/>
      <c r="I38" s="8">
        <f t="shared" si="3"/>
        <v>1080</v>
      </c>
      <c r="J38" s="8"/>
      <c r="K38" s="24" t="s">
        <v>48</v>
      </c>
      <c r="L38" s="69"/>
    </row>
    <row r="39" spans="2:12" ht="31.5" customHeight="1" x14ac:dyDescent="0.25">
      <c r="B39" s="26" t="s">
        <v>4</v>
      </c>
      <c r="C39" s="21"/>
      <c r="D39" s="21"/>
      <c r="E39" s="21"/>
      <c r="F39" s="21">
        <f>5*30+ 60</f>
        <v>210</v>
      </c>
      <c r="G39" s="21">
        <f>75*6</f>
        <v>450</v>
      </c>
      <c r="H39" s="22"/>
      <c r="I39" s="22">
        <f t="shared" si="3"/>
        <v>660</v>
      </c>
      <c r="J39" s="22" t="s">
        <v>8</v>
      </c>
      <c r="K39" s="70" t="s">
        <v>40</v>
      </c>
      <c r="L39" s="71"/>
    </row>
    <row r="40" spans="2:12" ht="32.25" customHeight="1" x14ac:dyDescent="0.25">
      <c r="B40" s="26" t="s">
        <v>28</v>
      </c>
      <c r="C40" s="21"/>
      <c r="D40" s="21"/>
      <c r="E40" s="21"/>
      <c r="F40" s="21">
        <v>30</v>
      </c>
      <c r="G40" s="21">
        <f>(10*75)/60+30</f>
        <v>42.5</v>
      </c>
      <c r="H40" s="22"/>
      <c r="I40" s="22">
        <f t="shared" si="3"/>
        <v>72.5</v>
      </c>
      <c r="J40" s="22" t="s">
        <v>8</v>
      </c>
      <c r="K40" s="70" t="s">
        <v>62</v>
      </c>
      <c r="L40" s="71"/>
    </row>
    <row r="41" spans="2:12" ht="33" customHeight="1" x14ac:dyDescent="0.25">
      <c r="B41" s="25" t="s">
        <v>18</v>
      </c>
      <c r="C41" s="2"/>
      <c r="D41" s="2"/>
      <c r="E41" s="2"/>
      <c r="F41" s="2"/>
      <c r="G41" s="2">
        <f>5*5*4+30</f>
        <v>130</v>
      </c>
      <c r="H41" s="8"/>
      <c r="I41" s="8">
        <f t="shared" si="3"/>
        <v>130</v>
      </c>
      <c r="J41" s="8"/>
      <c r="K41" s="24" t="s">
        <v>71</v>
      </c>
      <c r="L41" s="69"/>
    </row>
    <row r="42" spans="2:12" ht="15.75" customHeight="1" x14ac:dyDescent="0.25">
      <c r="B42" s="25" t="s">
        <v>21</v>
      </c>
      <c r="C42" s="2"/>
      <c r="D42" s="2"/>
      <c r="E42" s="2"/>
      <c r="F42" s="2"/>
      <c r="G42" s="2">
        <v>30</v>
      </c>
      <c r="H42" s="8"/>
      <c r="I42" s="8">
        <f t="shared" si="3"/>
        <v>30</v>
      </c>
      <c r="J42" s="8"/>
      <c r="K42" s="24" t="s">
        <v>43</v>
      </c>
      <c r="L42" s="69"/>
    </row>
    <row r="43" spans="2:12" ht="15.75" customHeight="1" x14ac:dyDescent="0.25">
      <c r="B43" s="26" t="s">
        <v>49</v>
      </c>
      <c r="C43" s="21"/>
      <c r="D43" s="21"/>
      <c r="E43" s="21"/>
      <c r="F43" s="21"/>
      <c r="G43" s="21"/>
      <c r="H43" s="22"/>
      <c r="I43" s="22"/>
      <c r="J43" s="22" t="s">
        <v>8</v>
      </c>
      <c r="K43" s="70" t="s">
        <v>59</v>
      </c>
      <c r="L43" s="71"/>
    </row>
    <row r="44" spans="2:12" ht="15.75" customHeight="1" thickBot="1" x14ac:dyDescent="0.3">
      <c r="B44" s="29" t="s">
        <v>26</v>
      </c>
      <c r="C44" s="30"/>
      <c r="D44" s="30"/>
      <c r="E44" s="30"/>
      <c r="F44" s="30"/>
      <c r="G44" s="30"/>
      <c r="H44" s="31">
        <v>10</v>
      </c>
      <c r="I44" s="31">
        <f>SUM(C44:H44)</f>
        <v>10</v>
      </c>
      <c r="J44" s="31"/>
      <c r="K44" s="32"/>
      <c r="L44" s="67"/>
    </row>
    <row r="45" spans="2:12" ht="15.75" customHeight="1" thickBot="1" x14ac:dyDescent="0.3">
      <c r="B45" s="33" t="s">
        <v>44</v>
      </c>
      <c r="C45" s="34">
        <f>C36+C29+C10+C8</f>
        <v>85</v>
      </c>
      <c r="D45" s="34">
        <f t="shared" ref="D45:I45" si="5">D36+D29+D10+D8</f>
        <v>100</v>
      </c>
      <c r="E45" s="34">
        <f t="shared" si="5"/>
        <v>130</v>
      </c>
      <c r="F45" s="34">
        <f t="shared" si="5"/>
        <v>1814</v>
      </c>
      <c r="G45" s="34">
        <f t="shared" si="5"/>
        <v>1690</v>
      </c>
      <c r="H45" s="34">
        <f t="shared" si="5"/>
        <v>110</v>
      </c>
      <c r="I45" s="34">
        <f t="shared" si="5"/>
        <v>3929</v>
      </c>
      <c r="J45" s="34"/>
      <c r="K45" s="35"/>
      <c r="L45" s="74"/>
    </row>
    <row r="47" spans="2:12" ht="15.75" thickBot="1" x14ac:dyDescent="0.3">
      <c r="B47" s="11" t="s">
        <v>75</v>
      </c>
    </row>
    <row r="48" spans="2:12" ht="30" customHeight="1" x14ac:dyDescent="0.35">
      <c r="B48" s="48" t="str">
        <f>B6</f>
        <v>Timer ved 75 brugere</v>
      </c>
      <c r="C48" s="49" t="s">
        <v>41</v>
      </c>
      <c r="D48" s="49" t="s">
        <v>42</v>
      </c>
      <c r="E48" s="50" t="s">
        <v>10</v>
      </c>
      <c r="F48" s="50" t="s">
        <v>16</v>
      </c>
      <c r="G48" s="50" t="s">
        <v>11</v>
      </c>
      <c r="H48" s="50" t="s">
        <v>27</v>
      </c>
      <c r="I48" s="51" t="s">
        <v>31</v>
      </c>
    </row>
    <row r="49" spans="2:9" x14ac:dyDescent="0.25">
      <c r="B49" s="52" t="str">
        <f>B7</f>
        <v>Tidsperiode</v>
      </c>
      <c r="C49" s="5" t="str">
        <f t="shared" ref="C49:I49" si="6">C7</f>
        <v>Løbende</v>
      </c>
      <c r="D49" s="5" t="str">
        <f t="shared" si="6"/>
        <v>Løbende</v>
      </c>
      <c r="E49" s="5" t="str">
        <f t="shared" si="6"/>
        <v xml:space="preserve">1mdr </v>
      </c>
      <c r="F49" s="5" t="str">
        <f t="shared" si="6"/>
        <v>5 mdr</v>
      </c>
      <c r="G49" s="5" t="str">
        <f t="shared" si="6"/>
        <v>4 mdr</v>
      </c>
      <c r="H49" s="5" t="str">
        <f t="shared" si="6"/>
        <v>1 mdr</v>
      </c>
      <c r="I49" s="53">
        <f t="shared" si="6"/>
        <v>0</v>
      </c>
    </row>
    <row r="50" spans="2:9" x14ac:dyDescent="0.25">
      <c r="B50" s="25" t="str">
        <f>B8</f>
        <v>Projektorganisering</v>
      </c>
      <c r="C50" s="3">
        <f t="shared" ref="C50:I50" si="7">C8</f>
        <v>30</v>
      </c>
      <c r="D50" s="3">
        <f t="shared" si="7"/>
        <v>30</v>
      </c>
      <c r="E50" s="3">
        <f t="shared" si="7"/>
        <v>10</v>
      </c>
      <c r="F50" s="3">
        <f t="shared" si="7"/>
        <v>50</v>
      </c>
      <c r="G50" s="3">
        <f t="shared" si="7"/>
        <v>40</v>
      </c>
      <c r="H50" s="3">
        <f t="shared" si="7"/>
        <v>10</v>
      </c>
      <c r="I50" s="54">
        <f t="shared" si="7"/>
        <v>170</v>
      </c>
    </row>
    <row r="51" spans="2:9" x14ac:dyDescent="0.25">
      <c r="B51" s="25" t="str">
        <f>B10</f>
        <v>Projektledelse</v>
      </c>
      <c r="C51" s="3">
        <f t="shared" ref="C51:I51" si="8">C10</f>
        <v>45</v>
      </c>
      <c r="D51" s="3">
        <f t="shared" si="8"/>
        <v>45</v>
      </c>
      <c r="E51" s="3">
        <f t="shared" si="8"/>
        <v>120</v>
      </c>
      <c r="F51" s="3">
        <f t="shared" si="8"/>
        <v>450</v>
      </c>
      <c r="G51" s="3">
        <f t="shared" si="8"/>
        <v>480</v>
      </c>
      <c r="H51" s="3">
        <f t="shared" si="8"/>
        <v>90</v>
      </c>
      <c r="I51" s="54">
        <f t="shared" si="8"/>
        <v>1230</v>
      </c>
    </row>
    <row r="52" spans="2:9" x14ac:dyDescent="0.25">
      <c r="B52" s="25" t="str">
        <f>B29</f>
        <v>It fagligt område</v>
      </c>
      <c r="C52" s="3">
        <f t="shared" ref="C52:I52" si="9">C29</f>
        <v>10</v>
      </c>
      <c r="D52" s="3">
        <f t="shared" si="9"/>
        <v>15</v>
      </c>
      <c r="E52" s="3">
        <f t="shared" si="9"/>
        <v>0</v>
      </c>
      <c r="F52" s="3">
        <f t="shared" si="9"/>
        <v>99</v>
      </c>
      <c r="G52" s="3">
        <f t="shared" si="9"/>
        <v>37.5</v>
      </c>
      <c r="H52" s="3">
        <f t="shared" si="9"/>
        <v>0</v>
      </c>
      <c r="I52" s="54">
        <f t="shared" si="9"/>
        <v>161.5</v>
      </c>
    </row>
    <row r="53" spans="2:9" x14ac:dyDescent="0.25">
      <c r="B53" s="25" t="str">
        <f>B36</f>
        <v>Fagligt område</v>
      </c>
      <c r="C53" s="3">
        <f t="shared" ref="C53:I53" si="10">C36</f>
        <v>0</v>
      </c>
      <c r="D53" s="3">
        <f t="shared" si="10"/>
        <v>10</v>
      </c>
      <c r="E53" s="3">
        <f t="shared" si="10"/>
        <v>0</v>
      </c>
      <c r="F53" s="3">
        <f t="shared" si="10"/>
        <v>1215</v>
      </c>
      <c r="G53" s="3">
        <f t="shared" si="10"/>
        <v>1132.5</v>
      </c>
      <c r="H53" s="3">
        <f t="shared" si="10"/>
        <v>10</v>
      </c>
      <c r="I53" s="54">
        <f t="shared" si="10"/>
        <v>2367.5</v>
      </c>
    </row>
    <row r="54" spans="2:9" ht="15.75" thickBot="1" x14ac:dyDescent="0.3">
      <c r="B54" s="55" t="str">
        <f>B45</f>
        <v>I alt - Timer</v>
      </c>
      <c r="C54" s="46">
        <f t="shared" ref="C54:I54" si="11">C45</f>
        <v>85</v>
      </c>
      <c r="D54" s="46">
        <f t="shared" si="11"/>
        <v>100</v>
      </c>
      <c r="E54" s="46">
        <f t="shared" si="11"/>
        <v>130</v>
      </c>
      <c r="F54" s="46">
        <f t="shared" si="11"/>
        <v>1814</v>
      </c>
      <c r="G54" s="46">
        <f t="shared" si="11"/>
        <v>1690</v>
      </c>
      <c r="H54" s="46">
        <f t="shared" si="11"/>
        <v>110</v>
      </c>
      <c r="I54" s="56">
        <f t="shared" si="11"/>
        <v>3929</v>
      </c>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2CDBAC09940D7479D00E96CDC8A0253" ma:contentTypeVersion="0" ma:contentTypeDescription="Opret et nyt dokument." ma:contentTypeScope="" ma:versionID="67bfd507081ef639b78b4460551ee6bd">
  <xsd:schema xmlns:xsd="http://www.w3.org/2001/XMLSchema" xmlns:xs="http://www.w3.org/2001/XMLSchema" xmlns:p="http://schemas.microsoft.com/office/2006/metadata/properties" targetNamespace="http://schemas.microsoft.com/office/2006/metadata/properties" ma:root="true" ma:fieldsID="7df5f8b7a12903fc150245522468e52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2D16FB-8FEC-452F-8F29-CEE1452DA94C}">
  <ds:schemaRefs>
    <ds:schemaRef ds:uri="http://schemas.microsoft.com/sharepoint/v3/contenttype/forms"/>
  </ds:schemaRefs>
</ds:datastoreItem>
</file>

<file path=customXml/itemProps2.xml><?xml version="1.0" encoding="utf-8"?>
<ds:datastoreItem xmlns:ds="http://schemas.openxmlformats.org/officeDocument/2006/customXml" ds:itemID="{1E7F8738-E635-4D58-B009-D02EE26ED0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5ACBAF9-DE97-4842-91D9-5B9D151D509B}">
  <ds:schemaRefs>
    <ds:schemaRef ds:uri="http://schemas.openxmlformats.org/package/2006/metadata/core-properties"/>
    <ds:schemaRef ds:uri="http://purl.org/dc/terms/"/>
    <ds:schemaRef ds:uri="http://schemas.microsoft.com/office/infopath/2007/PartnerControls"/>
    <ds:schemaRef ds:uri="http://purl.org/dc/elements/1.1/"/>
    <ds:schemaRef ds:uri="http://www.w3.org/XML/1998/namespace"/>
    <ds:schemaRef ds:uri="http://purl.org/dc/dcmitype/"/>
    <ds:schemaRef ds:uri="http://schemas.microsoft.com/office/2006/documentManagement/typ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Vejledning</vt:lpstr>
      <vt:lpstr>Estimeringsmodel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Esther Mørup</dc:creator>
  <cp:lastModifiedBy>Nils Thor Rosted</cp:lastModifiedBy>
  <cp:lastPrinted>2013-06-06T14:18:14Z</cp:lastPrinted>
  <dcterms:created xsi:type="dcterms:W3CDTF">2013-05-27T10:38:11Z</dcterms:created>
  <dcterms:modified xsi:type="dcterms:W3CDTF">2013-06-19T13:30:51Z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0x010100F2CDBAC09940D7479D00E96CDC8A0253</vt:lpwstr>
  </property>
</Properties>
</file>